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/>
  <xr:revisionPtr revIDLastSave="25" documentId="11_A541FB22954DB4B18CF2F1D2E26F4206561F483F" xr6:coauthVersionLast="47" xr6:coauthVersionMax="47" xr10:uidLastSave="{BEDD4D91-5DDE-415E-9BBF-88C42A1F215C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C30" i="1"/>
  <c r="F30" i="1" s="1"/>
  <c r="F31" i="1" s="1"/>
  <c r="E29" i="1"/>
  <c r="F29" i="1" s="1"/>
  <c r="F28" i="1"/>
  <c r="F32" i="1" s="1"/>
  <c r="F36" i="1" s="1"/>
  <c r="E25" i="1"/>
  <c r="F25" i="1" s="1"/>
  <c r="E18" i="1"/>
  <c r="F18" i="1" s="1"/>
  <c r="E17" i="1"/>
  <c r="F17" i="1" s="1"/>
  <c r="E16" i="1"/>
  <c r="F16" i="1" s="1"/>
  <c r="E15" i="1"/>
  <c r="C15" i="1"/>
  <c r="F15" i="1" s="1"/>
  <c r="F19" i="1" s="1"/>
  <c r="K9" i="1"/>
  <c r="J9" i="1"/>
  <c r="I9" i="1"/>
  <c r="H9" i="1"/>
  <c r="F9" i="1"/>
  <c r="F10" i="1" s="1"/>
  <c r="F11" i="1" l="1"/>
  <c r="F12" i="1" s="1"/>
  <c r="H10" i="1"/>
  <c r="H11" i="1" s="1"/>
  <c r="I10" i="1"/>
  <c r="I11" i="1" s="1"/>
  <c r="J10" i="1"/>
  <c r="J11" i="1" s="1"/>
  <c r="K10" i="1"/>
  <c r="K11" i="1" s="1"/>
  <c r="F21" i="1"/>
  <c r="F26" i="1" s="1"/>
  <c r="F20" i="1"/>
  <c r="F35" i="1" l="1"/>
  <c r="F33" i="1"/>
</calcChain>
</file>

<file path=xl/sharedStrings.xml><?xml version="1.0" encoding="utf-8"?>
<sst xmlns="http://schemas.openxmlformats.org/spreadsheetml/2006/main" count="54" uniqueCount="52">
  <si>
    <r>
      <rPr>
        <b/>
        <sz val="11"/>
        <color rgb="FF000000"/>
        <rFont val="Aptos Narrow"/>
      </rPr>
      <t>PMHNP Cycle</t>
    </r>
    <r>
      <rPr>
        <b/>
        <sz val="11"/>
        <color rgb="FFFF0000"/>
        <rFont val="Aptos Narrow"/>
      </rPr>
      <t xml:space="preserve"> 3
FY26 Rates
7/1/25 to 6/30/26</t>
    </r>
  </si>
  <si>
    <t xml:space="preserve">Date: </t>
  </si>
  <si>
    <t xml:space="preserve">CHC:
</t>
  </si>
  <si>
    <t xml:space="preserve">Staff assumption of 12 mos </t>
  </si>
  <si>
    <t>Staff Name</t>
  </si>
  <si>
    <t>salary</t>
  </si>
  <si>
    <t>FTE</t>
  </si>
  <si>
    <t>staff</t>
  </si>
  <si>
    <t>Budget Amount</t>
  </si>
  <si>
    <t>NP Fellow annual rate</t>
  </si>
  <si>
    <t>Res. Director NP</t>
  </si>
  <si>
    <t>Res. Admin</t>
  </si>
  <si>
    <t xml:space="preserve">Preceptor PMHNP Asst Director </t>
  </si>
  <si>
    <t>Clinical Supervisor</t>
  </si>
  <si>
    <t xml:space="preserve">Total Admin </t>
  </si>
  <si>
    <t>One grad Fellow total admin and fringe costs not to exceed $67,542
Two grad Fellows total admin and fringe costs not to exceed $84,449 
Three grad Fellows total admin and fringe costs not to exceed $101,355
Four grad Fellows total admin and fringe costs not to exceed $118,262</t>
  </si>
  <si>
    <t>admin salary</t>
  </si>
  <si>
    <t xml:space="preserve">Total Salary (Fellow and Admin) </t>
  </si>
  <si>
    <t>fringe</t>
  </si>
  <si>
    <t>Fringe</t>
  </si>
  <si>
    <t>salary &amp; fringe</t>
  </si>
  <si>
    <t>Total Salary and Fringe</t>
  </si>
  <si>
    <t xml:space="preserve">Graduate Fellow Direct </t>
  </si>
  <si>
    <t>Cost</t>
  </si>
  <si>
    <t>Travel rate</t>
  </si>
  <si>
    <t>Staff</t>
  </si>
  <si>
    <t>Travel allowance - 
total # trips * miles RT</t>
  </si>
  <si>
    <t>anticipated federal reimbursement rate</t>
  </si>
  <si>
    <t>Laptop allowance</t>
  </si>
  <si>
    <t>EMR license fee</t>
  </si>
  <si>
    <t xml:space="preserve">Recruitment incentives </t>
  </si>
  <si>
    <t>Available funding for CHCs to go towards a recruitment incentive for permanent hires following completion of 12-month service commitment. (Sign-on bonus, relocation costs, etc.).</t>
  </si>
  <si>
    <t>Total direct costs</t>
  </si>
  <si>
    <t>Indirect (no indirect)</t>
  </si>
  <si>
    <t>Total salary, fringe, and direct</t>
  </si>
  <si>
    <t>Incentives
$5,500 per graduate Fellow/year for up to 2 yrs</t>
  </si>
  <si>
    <t>Years</t>
  </si>
  <si>
    <t xml:space="preserve">Staff </t>
  </si>
  <si>
    <t>Grant incentive for graduate Fellows who complete the 12-month service commitment, become permanent hires, and remain engaged in the Fellowship by completing preceptor training through UMass Chan GSN and supporting incoming Fellows.</t>
  </si>
  <si>
    <t xml:space="preserve">Retention Practicing Professional post fellowship (5,500 per fellow per year for 2 years) </t>
  </si>
  <si>
    <t xml:space="preserve">Total graduate costs </t>
  </si>
  <si>
    <t xml:space="preserve">Student Fellow </t>
  </si>
  <si>
    <t>Rates</t>
  </si>
  <si>
    <t>Semesters</t>
  </si>
  <si>
    <t>Student Stipend beginning of semester
allowance/semester</t>
  </si>
  <si>
    <t>Student Stipen end of semester allowance/semester</t>
  </si>
  <si>
    <t xml:space="preserve">Preceptor/FTE ($132,600 at .1 FTE) </t>
  </si>
  <si>
    <t xml:space="preserve">Fringe </t>
  </si>
  <si>
    <t xml:space="preserve">Total student costs </t>
  </si>
  <si>
    <t>Total Maxumum potential Program Costs Cycle 2</t>
  </si>
  <si>
    <t xml:space="preserve">Total Cost per Graduate </t>
  </si>
  <si>
    <t>Total Cost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</si>
</sst>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</font>
    <font>
      <b/>
      <sz val="11"/>
      <color rgb="FF000000"/>
      <name val="Aptos Narrow"/>
    </font>
    <font>
      <b/>
      <sz val="11"/>
      <color rgb="FFFF0000"/>
      <name val="Aptos Narrow"/>
    </font>
    <font>
      <sz val="11"/>
      <color theme="1"/>
      <name val="Aptos Narrow"/>
    </font>
    <font>
      <sz val="11"/>
      <color theme="1"/>
      <name val="Arial"/>
    </font>
    <font>
      <i/>
      <sz val="11"/>
      <color rgb="FF000000"/>
      <name val="Arial"/>
    </font>
    <font>
      <i/>
      <sz val="11"/>
      <color rgb="FF242424"/>
      <name val="Aptos Narrow"/>
    </font>
    <font>
      <i/>
      <sz val="11"/>
      <color rgb="FF000000"/>
      <name val="Aptos Narrow"/>
    </font>
    <font>
      <sz val="11"/>
      <color theme="1"/>
      <name val="Aptos Narrow"/>
      <scheme val="minor"/>
    </font>
    <font>
      <sz val="11"/>
      <color rgb="FF000000"/>
      <name val="Aptos Narrow"/>
    </font>
  </fonts>
  <fills count="7">
    <fill>
      <patternFill patternType="none"/>
    </fill>
    <fill>
      <patternFill patternType="gray125"/>
    </fill>
    <fill>
      <patternFill patternType="solid">
        <fgColor rgb="FFDBE9F7"/>
        <bgColor rgb="FFDBE9F7"/>
      </patternFill>
    </fill>
    <fill>
      <patternFill patternType="solid">
        <fgColor theme="0"/>
        <bgColor theme="0"/>
      </patternFill>
    </fill>
    <fill>
      <patternFill patternType="solid">
        <fgColor rgb="FFD9F2D0"/>
        <bgColor rgb="FFD9F2D0"/>
      </patternFill>
    </fill>
    <fill>
      <patternFill patternType="solid">
        <fgColor rgb="FFE8E8E8"/>
        <bgColor rgb="FFE8E8E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wrapText="1"/>
    </xf>
    <xf numFmtId="0" fontId="4" fillId="2" borderId="0" xfId="0" applyFont="1" applyFill="1"/>
    <xf numFmtId="0" fontId="4" fillId="3" borderId="0" xfId="0" applyFont="1" applyFill="1"/>
    <xf numFmtId="0" fontId="1" fillId="4" borderId="1" xfId="0" applyFont="1" applyFill="1" applyBorder="1"/>
    <xf numFmtId="164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/>
    <xf numFmtId="4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44" fontId="4" fillId="5" borderId="1" xfId="0" applyNumberFormat="1" applyFont="1" applyFill="1" applyBorder="1"/>
    <xf numFmtId="0" fontId="2" fillId="0" borderId="1" xfId="0" applyFont="1" applyBorder="1"/>
    <xf numFmtId="0" fontId="6" fillId="3" borderId="1" xfId="0" applyFont="1" applyFill="1" applyBorder="1" applyAlignment="1">
      <alignment wrapText="1"/>
    </xf>
    <xf numFmtId="43" fontId="4" fillId="3" borderId="1" xfId="0" applyNumberFormat="1" applyFont="1" applyFill="1" applyBorder="1"/>
    <xf numFmtId="0" fontId="2" fillId="0" borderId="1" xfId="0" applyFont="1" applyBorder="1" applyAlignment="1">
      <alignment vertical="top"/>
    </xf>
    <xf numFmtId="164" fontId="4" fillId="0" borderId="1" xfId="0" applyNumberFormat="1" applyFont="1" applyBorder="1"/>
    <xf numFmtId="44" fontId="4" fillId="0" borderId="2" xfId="0" applyNumberFormat="1" applyFont="1" applyBorder="1"/>
    <xf numFmtId="3" fontId="1" fillId="0" borderId="1" xfId="0" applyNumberFormat="1" applyFont="1" applyBorder="1" applyAlignment="1">
      <alignment wrapText="1"/>
    </xf>
    <xf numFmtId="44" fontId="1" fillId="0" borderId="3" xfId="0" applyNumberFormat="1" applyFont="1" applyBorder="1"/>
    <xf numFmtId="0" fontId="2" fillId="0" borderId="0" xfId="0" applyFont="1"/>
    <xf numFmtId="0" fontId="7" fillId="0" borderId="0" xfId="0" applyFont="1" applyAlignment="1">
      <alignment wrapText="1"/>
    </xf>
    <xf numFmtId="164" fontId="4" fillId="4" borderId="1" xfId="0" applyNumberFormat="1" applyFont="1" applyFill="1" applyBorder="1"/>
    <xf numFmtId="0" fontId="4" fillId="4" borderId="1" xfId="0" applyFont="1" applyFill="1" applyBorder="1"/>
    <xf numFmtId="44" fontId="1" fillId="4" borderId="1" xfId="0" applyNumberFormat="1" applyFont="1" applyFill="1" applyBorder="1"/>
    <xf numFmtId="8" fontId="4" fillId="0" borderId="1" xfId="0" applyNumberFormat="1" applyFont="1" applyBorder="1"/>
    <xf numFmtId="164" fontId="8" fillId="3" borderId="1" xfId="0" applyNumberFormat="1" applyFont="1" applyFill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44" fontId="4" fillId="0" borderId="4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/>
    <xf numFmtId="44" fontId="4" fillId="0" borderId="6" xfId="0" applyNumberFormat="1" applyFont="1" applyBorder="1"/>
    <xf numFmtId="0" fontId="4" fillId="3" borderId="7" xfId="0" applyFont="1" applyFill="1" applyBorder="1"/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44" fontId="4" fillId="4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vertical="top"/>
    </xf>
    <xf numFmtId="165" fontId="1" fillId="0" borderId="1" xfId="0" applyNumberFormat="1" applyFont="1" applyBorder="1"/>
    <xf numFmtId="0" fontId="4" fillId="0" borderId="1" xfId="0" applyFont="1" applyBorder="1" applyAlignment="1">
      <alignment vertical="top"/>
    </xf>
    <xf numFmtId="6" fontId="4" fillId="0" borderId="1" xfId="0" applyNumberFormat="1" applyFont="1" applyBorder="1"/>
    <xf numFmtId="0" fontId="9" fillId="0" borderId="0" xfId="0" applyFont="1"/>
    <xf numFmtId="44" fontId="4" fillId="0" borderId="0" xfId="0" applyNumberFormat="1" applyFont="1"/>
    <xf numFmtId="0" fontId="4" fillId="6" borderId="1" xfId="0" applyFont="1" applyFill="1" applyBorder="1"/>
    <xf numFmtId="0" fontId="5" fillId="6" borderId="1" xfId="0" applyFont="1" applyFill="1" applyBorder="1"/>
    <xf numFmtId="0" fontId="4" fillId="6" borderId="0" xfId="0" applyFont="1" applyFill="1"/>
    <xf numFmtId="0" fontId="4" fillId="6" borderId="0" xfId="0" applyFont="1" applyFill="1" applyAlignment="1">
      <alignment wrapText="1"/>
    </xf>
    <xf numFmtId="44" fontId="10" fillId="0" borderId="1" xfId="0" applyNumberFormat="1" applyFont="1" applyBorder="1"/>
    <xf numFmtId="0" fontId="1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topLeftCell="A17" workbookViewId="0">
      <selection activeCell="E30" sqref="E30"/>
    </sheetView>
  </sheetViews>
  <sheetFormatPr defaultColWidth="12.5703125" defaultRowHeight="15"/>
  <cols>
    <col min="1" max="2" width="34.42578125" customWidth="1"/>
    <col min="3" max="3" width="12.5703125" customWidth="1"/>
    <col min="4" max="4" width="11.5703125" customWidth="1"/>
    <col min="5" max="5" width="8.5703125" customWidth="1"/>
    <col min="6" max="6" width="20.85546875" customWidth="1"/>
    <col min="7" max="7" width="91.28515625" customWidth="1"/>
    <col min="8" max="8" width="14.140625" customWidth="1"/>
    <col min="9" max="20" width="13.42578125" customWidth="1"/>
    <col min="21" max="21" width="13.28515625" customWidth="1"/>
    <col min="22" max="26" width="8.5703125" customWidth="1"/>
  </cols>
  <sheetData>
    <row r="1" spans="1:22" ht="43.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29.25">
      <c r="A2" s="48" t="s">
        <v>1</v>
      </c>
      <c r="B2" s="49" t="s">
        <v>2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>
      <c r="A3" s="4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2">
      <c r="A4" s="8" t="s">
        <v>9</v>
      </c>
      <c r="B4" s="8"/>
      <c r="C4" s="9">
        <v>112200</v>
      </c>
      <c r="D4" s="10">
        <v>1</v>
      </c>
      <c r="E4" s="47">
        <v>1</v>
      </c>
      <c r="F4" s="9">
        <v>114444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2">
      <c r="A5" s="8" t="s">
        <v>10</v>
      </c>
      <c r="B5" s="8"/>
      <c r="C5" s="12"/>
      <c r="D5" s="10">
        <v>0.2</v>
      </c>
      <c r="E5" s="8">
        <v>1</v>
      </c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2">
      <c r="A6" s="8" t="s">
        <v>11</v>
      </c>
      <c r="B6" s="8"/>
      <c r="C6" s="12"/>
      <c r="D6" s="10">
        <v>0.05</v>
      </c>
      <c r="E6" s="8">
        <v>1</v>
      </c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>
      <c r="A7" s="8" t="s">
        <v>12</v>
      </c>
      <c r="B7" s="8"/>
      <c r="C7" s="12"/>
      <c r="D7" s="10">
        <v>0.1</v>
      </c>
      <c r="E7" s="8">
        <v>1</v>
      </c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2">
      <c r="A8" s="8" t="s">
        <v>13</v>
      </c>
      <c r="B8" s="8"/>
      <c r="C8" s="12"/>
      <c r="D8" s="10">
        <v>0.05</v>
      </c>
      <c r="E8" s="8">
        <v>1</v>
      </c>
      <c r="F8" s="12"/>
      <c r="G8" s="3"/>
      <c r="H8" s="11">
        <v>1</v>
      </c>
      <c r="I8" s="11">
        <v>2</v>
      </c>
      <c r="J8" s="11">
        <v>3</v>
      </c>
      <c r="K8" s="11">
        <v>4</v>
      </c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2" ht="57.75">
      <c r="A9" s="13" t="s">
        <v>14</v>
      </c>
      <c r="B9" s="8"/>
      <c r="C9" s="9"/>
      <c r="D9" s="10"/>
      <c r="E9" s="8"/>
      <c r="F9" s="9">
        <f>HLOOKUP(E4,H8:K9,2)</f>
        <v>54033.887999999999</v>
      </c>
      <c r="G9" s="14" t="s">
        <v>15</v>
      </c>
      <c r="H9" s="15">
        <f>(66218/1.25)*1.02</f>
        <v>54033.887999999999</v>
      </c>
      <c r="I9" s="15">
        <f>(82793/1.25)*1.02</f>
        <v>67559.087999999989</v>
      </c>
      <c r="J9" s="15">
        <f>(99368/1.25)*1.02</f>
        <v>81084.288</v>
      </c>
      <c r="K9" s="15">
        <f>92754.4*1.02</f>
        <v>94609.487999999998</v>
      </c>
      <c r="L9" s="11" t="s">
        <v>16</v>
      </c>
      <c r="M9" s="11"/>
      <c r="N9" s="11"/>
      <c r="O9" s="11"/>
      <c r="P9" s="11"/>
      <c r="Q9" s="11"/>
      <c r="R9" s="11"/>
      <c r="S9" s="11"/>
      <c r="T9" s="11"/>
      <c r="U9" s="11"/>
    </row>
    <row r="10" spans="1:22">
      <c r="A10" s="16" t="s">
        <v>17</v>
      </c>
      <c r="B10" s="16"/>
      <c r="C10" s="17"/>
      <c r="D10" s="10"/>
      <c r="E10" s="8"/>
      <c r="F10" s="9">
        <f>F9+F4</f>
        <v>168477.88800000001</v>
      </c>
      <c r="G10" s="11"/>
      <c r="H10" s="15">
        <f t="shared" ref="H10:K10" si="0">H9*$D$11</f>
        <v>13508.472</v>
      </c>
      <c r="I10" s="15">
        <f t="shared" si="0"/>
        <v>16889.771999999997</v>
      </c>
      <c r="J10" s="15">
        <f t="shared" si="0"/>
        <v>20271.072</v>
      </c>
      <c r="K10" s="15">
        <f t="shared" si="0"/>
        <v>23652.371999999999</v>
      </c>
      <c r="L10" s="3" t="s">
        <v>18</v>
      </c>
      <c r="M10" s="11"/>
      <c r="N10" s="11"/>
      <c r="O10" s="11"/>
      <c r="P10" s="11"/>
      <c r="Q10" s="11"/>
      <c r="R10" s="11"/>
      <c r="S10" s="11"/>
      <c r="T10" s="11"/>
      <c r="U10" s="11"/>
    </row>
    <row r="11" spans="1:22">
      <c r="A11" s="10" t="s">
        <v>19</v>
      </c>
      <c r="B11" s="10"/>
      <c r="C11" s="17"/>
      <c r="D11" s="8">
        <v>0.25</v>
      </c>
      <c r="E11" s="8"/>
      <c r="F11" s="18">
        <f>F10*D11</f>
        <v>42119.472000000002</v>
      </c>
      <c r="G11" s="11"/>
      <c r="H11" s="15">
        <f t="shared" ref="H11:K11" si="1">SUM(H9:H10)</f>
        <v>67542.36</v>
      </c>
      <c r="I11" s="15">
        <f t="shared" si="1"/>
        <v>84448.859999999986</v>
      </c>
      <c r="J11" s="15">
        <f t="shared" si="1"/>
        <v>101355.36</v>
      </c>
      <c r="K11" s="15">
        <f t="shared" si="1"/>
        <v>118261.86</v>
      </c>
      <c r="L11" s="11" t="s">
        <v>20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2">
      <c r="A12" s="19" t="s">
        <v>21</v>
      </c>
      <c r="B12" s="19"/>
      <c r="C12" s="17"/>
      <c r="D12" s="10"/>
      <c r="E12" s="8"/>
      <c r="F12" s="20">
        <f>SUM(F10:F11)</f>
        <v>210597.36000000002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1"/>
    </row>
    <row r="13" spans="1:22">
      <c r="A13" s="22"/>
      <c r="B13" s="8"/>
      <c r="C13" s="17"/>
      <c r="D13" s="10"/>
      <c r="E13" s="8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2">
      <c r="A14" s="4" t="s">
        <v>22</v>
      </c>
      <c r="B14" s="4"/>
      <c r="C14" s="23" t="s">
        <v>23</v>
      </c>
      <c r="D14" s="6" t="s">
        <v>24</v>
      </c>
      <c r="E14" s="24" t="s">
        <v>25</v>
      </c>
      <c r="F14" s="25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2" ht="29.25">
      <c r="A15" s="10" t="s">
        <v>26</v>
      </c>
      <c r="B15" s="10"/>
      <c r="C15" s="26">
        <f>(20*25*D15)+40</f>
        <v>380</v>
      </c>
      <c r="D15" s="26">
        <v>0.68</v>
      </c>
      <c r="E15" s="8">
        <f>E4</f>
        <v>1</v>
      </c>
      <c r="F15" s="50">
        <f t="shared" ref="F15:F18" si="2">C15*E15</f>
        <v>380</v>
      </c>
      <c r="G15" s="51" t="s">
        <v>27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2">
      <c r="A16" s="8" t="s">
        <v>28</v>
      </c>
      <c r="B16" s="8"/>
      <c r="C16" s="9">
        <v>1500</v>
      </c>
      <c r="D16" s="10"/>
      <c r="E16" s="8">
        <f>E4</f>
        <v>1</v>
      </c>
      <c r="F16" s="9">
        <f t="shared" si="2"/>
        <v>1500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>
      <c r="A17" s="8" t="s">
        <v>29</v>
      </c>
      <c r="B17" s="8"/>
      <c r="C17" s="9">
        <v>600</v>
      </c>
      <c r="D17" s="10"/>
      <c r="E17" s="8">
        <f>E4</f>
        <v>1</v>
      </c>
      <c r="F17" s="9">
        <f t="shared" si="2"/>
        <v>600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9.25">
      <c r="A18" s="8" t="s">
        <v>30</v>
      </c>
      <c r="B18" s="8"/>
      <c r="C18" s="9">
        <v>10000</v>
      </c>
      <c r="D18" s="10"/>
      <c r="E18" s="8">
        <f>E4</f>
        <v>1</v>
      </c>
      <c r="F18" s="9">
        <f t="shared" si="2"/>
        <v>10000</v>
      </c>
      <c r="G18" s="27" t="s">
        <v>31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>
      <c r="A19" s="8" t="s">
        <v>32</v>
      </c>
      <c r="B19" s="8"/>
      <c r="C19" s="17"/>
      <c r="D19" s="28"/>
      <c r="E19" s="8"/>
      <c r="F19" s="29">
        <f>SUM(F15:F18)</f>
        <v>12480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>
      <c r="A20" s="8" t="s">
        <v>33</v>
      </c>
      <c r="B20" s="8"/>
      <c r="C20" s="30"/>
      <c r="D20" s="31">
        <v>0</v>
      </c>
      <c r="E20" s="32"/>
      <c r="F20" s="33">
        <f>F19*D20</f>
        <v>0</v>
      </c>
      <c r="G20" s="34"/>
      <c r="H20" s="34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5" customHeight="1">
      <c r="A21" s="31" t="s">
        <v>34</v>
      </c>
      <c r="B21" s="31"/>
      <c r="C21" s="30"/>
      <c r="D21" s="31"/>
      <c r="E21" s="35"/>
      <c r="F21" s="20">
        <f>F19+F12</f>
        <v>223077.36000000002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5" customHeight="1">
      <c r="A22" s="35"/>
      <c r="B22" s="35"/>
      <c r="C22" s="30"/>
      <c r="D22" s="31"/>
      <c r="E22" s="35"/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5" customHeight="1">
      <c r="A23" s="8"/>
      <c r="B23" s="8"/>
      <c r="C23" s="17"/>
      <c r="D23" s="10"/>
      <c r="E23" s="8"/>
      <c r="F23" s="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5" customHeight="1">
      <c r="A24" s="36" t="s">
        <v>35</v>
      </c>
      <c r="B24" s="36"/>
      <c r="C24" s="5" t="s">
        <v>23</v>
      </c>
      <c r="D24" s="5" t="s">
        <v>36</v>
      </c>
      <c r="E24" s="5" t="s">
        <v>37</v>
      </c>
      <c r="F24" s="5"/>
      <c r="G24" s="27" t="s">
        <v>38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15" customHeight="1">
      <c r="A25" s="10" t="s">
        <v>39</v>
      </c>
      <c r="B25" s="10"/>
      <c r="C25" s="9">
        <v>5500</v>
      </c>
      <c r="D25" s="8">
        <v>2</v>
      </c>
      <c r="E25" s="8">
        <f>E4</f>
        <v>1</v>
      </c>
      <c r="F25" s="9">
        <f>C25*D25*E25</f>
        <v>11000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5" customHeight="1">
      <c r="A26" s="31" t="s">
        <v>40</v>
      </c>
      <c r="B26" s="10"/>
      <c r="C26" s="9"/>
      <c r="D26" s="8"/>
      <c r="E26" s="8"/>
      <c r="F26" s="9">
        <f>F21+F25</f>
        <v>234077.36000000002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" customHeight="1">
      <c r="A27" s="36" t="s">
        <v>41</v>
      </c>
      <c r="B27" s="36"/>
      <c r="C27" s="38" t="s">
        <v>42</v>
      </c>
      <c r="D27" s="24" t="s">
        <v>43</v>
      </c>
      <c r="E27" s="24" t="s">
        <v>25</v>
      </c>
      <c r="F27" s="25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5" customHeight="1">
      <c r="A28" s="10" t="s">
        <v>44</v>
      </c>
      <c r="B28" s="10"/>
      <c r="C28" s="9">
        <v>1000</v>
      </c>
      <c r="D28" s="8">
        <v>1</v>
      </c>
      <c r="E28" s="46">
        <v>1</v>
      </c>
      <c r="F28" s="9">
        <f t="shared" ref="F28:F30" si="3">C28*D28*E28</f>
        <v>1000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5" customHeight="1">
      <c r="A29" s="10" t="s">
        <v>45</v>
      </c>
      <c r="B29" s="10"/>
      <c r="C29" s="9">
        <v>1500</v>
      </c>
      <c r="D29" s="8">
        <v>1</v>
      </c>
      <c r="E29" s="8">
        <f>E28</f>
        <v>1</v>
      </c>
      <c r="F29" s="9">
        <f t="shared" si="3"/>
        <v>1500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5" customHeight="1">
      <c r="A30" s="10" t="s">
        <v>46</v>
      </c>
      <c r="B30" s="10"/>
      <c r="C30" s="9">
        <f>4420*1.02</f>
        <v>4508.3999999999996</v>
      </c>
      <c r="D30" s="8">
        <v>1</v>
      </c>
      <c r="E30" s="8">
        <f>E28</f>
        <v>1</v>
      </c>
      <c r="F30" s="9">
        <f t="shared" si="3"/>
        <v>4508.3999999999996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" customHeight="1">
      <c r="A31" s="10" t="s">
        <v>47</v>
      </c>
      <c r="B31" s="10"/>
      <c r="C31" s="9"/>
      <c r="D31" s="8">
        <v>0.25</v>
      </c>
      <c r="E31" s="8"/>
      <c r="F31" s="9">
        <f>(F30*D31)</f>
        <v>1127.0999999999999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" customHeight="1">
      <c r="A32" s="31" t="s">
        <v>48</v>
      </c>
      <c r="B32" s="10"/>
      <c r="C32" s="9"/>
      <c r="D32" s="8"/>
      <c r="E32" s="8"/>
      <c r="F32" s="33">
        <f>F28+F29+F30+F31</f>
        <v>8135.5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" customHeight="1">
      <c r="A33" s="40" t="s">
        <v>49</v>
      </c>
      <c r="B33" s="40"/>
      <c r="C33" s="41"/>
      <c r="D33" s="41"/>
      <c r="E33" s="41"/>
      <c r="F33" s="20">
        <f>F26+F32</f>
        <v>242212.86000000002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" customHeight="1">
      <c r="A34" s="42"/>
      <c r="B34" s="42"/>
      <c r="C34" s="43"/>
      <c r="D34" s="43"/>
      <c r="E34" s="43"/>
      <c r="F34" s="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" customHeight="1">
      <c r="A35" s="40" t="s">
        <v>50</v>
      </c>
      <c r="B35" s="40"/>
      <c r="C35" s="8"/>
      <c r="D35" s="8"/>
      <c r="E35" s="8"/>
      <c r="F35" s="9">
        <f>F26/E4</f>
        <v>234077.36000000002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" customHeight="1">
      <c r="A36" s="44" t="s">
        <v>51</v>
      </c>
      <c r="F36" s="45">
        <f>F32/E28</f>
        <v>8135.5</v>
      </c>
    </row>
    <row r="37" spans="1:21" ht="15" customHeight="1"/>
    <row r="38" spans="1:21" ht="15" customHeight="1">
      <c r="F38" s="45"/>
    </row>
    <row r="39" spans="1:21" ht="15" customHeight="1"/>
    <row r="40" spans="1:21" ht="15" customHeight="1"/>
    <row r="41" spans="1:21" ht="15" customHeight="1"/>
    <row r="42" spans="1:21" ht="15" customHeight="1"/>
    <row r="43" spans="1:21" ht="15" customHeight="1"/>
    <row r="44" spans="1:21" ht="15" customHeight="1"/>
    <row r="45" spans="1:21" ht="15" customHeight="1"/>
    <row r="46" spans="1:21" ht="15" customHeight="1"/>
    <row r="47" spans="1:21" ht="15" customHeight="1"/>
    <row r="48" spans="1:21" ht="15" customHeight="1"/>
    <row r="49" spans="7:21" ht="15" customHeight="1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7:21" ht="15" customHeight="1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7:21" ht="15" customHeight="1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7:21" ht="15" customHeight="1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7:21" ht="15" customHeight="1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7:21" ht="15" customHeight="1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7:21" ht="15" customHeight="1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7:21" ht="15" customHeight="1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7:21" ht="15" customHeight="1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7:21" ht="15" customHeight="1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7:21" ht="15" customHeight="1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7:21" ht="15" customHeight="1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7:21" ht="15" customHeight="1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7:21" ht="15" customHeight="1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7:21" ht="15" customHeight="1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7:21" ht="15" customHeight="1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7:21" ht="15" customHeight="1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7:21" ht="15" customHeight="1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7:21" ht="15" customHeight="1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7:21" ht="15" customHeight="1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7:21" ht="15" customHeight="1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7:21" ht="15" customHeight="1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7:21" ht="15" customHeight="1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7:21" ht="15" customHeight="1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7:21" ht="15" customHeight="1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7:21" ht="15" customHeight="1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7:21" ht="15" customHeight="1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7:21" ht="15" customHeight="1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7:21" ht="15" customHeight="1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7:21" ht="15" customHeight="1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7:21" ht="15" customHeight="1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7:21" ht="15" customHeight="1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7:21" ht="15" customHeight="1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7:21" ht="15" customHeight="1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7:21" ht="15" customHeight="1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7:21" ht="15" customHeight="1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7:21" ht="15" customHeight="1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7:21" ht="15" customHeight="1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7:21" ht="15" customHeight="1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7:21" ht="15" customHeight="1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7:21" ht="15" customHeight="1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7:21" ht="15" customHeight="1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7:21" ht="15" customHeight="1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7:21" ht="15" customHeight="1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7:21" ht="15" customHeight="1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7:21" ht="15" customHeight="1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7:21" ht="15" customHeight="1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7:21" ht="15" customHeight="1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7:21" ht="15" customHeight="1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7:21" ht="15" customHeight="1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7:21" ht="15" customHeight="1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7:21" ht="15" customHeight="1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7:21" ht="15" customHeight="1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7:21" ht="15" customHeight="1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7:21" ht="15" customHeight="1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7:21" ht="15" customHeight="1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7:21" ht="15" customHeight="1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7:21" ht="15" customHeight="1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7:21" ht="15" customHeight="1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7:21" ht="15" customHeight="1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7:21" ht="15" customHeight="1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7:21" ht="15" customHeight="1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7:21" ht="15" customHeight="1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7:21" ht="15" customHeight="1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7:21" ht="15" customHeight="1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7:21" ht="15" customHeight="1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7:21" ht="15" customHeight="1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7:21" ht="15" customHeight="1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7:21" ht="15" customHeight="1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7:21" ht="15" customHeight="1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7:21" ht="15" customHeight="1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7:21" ht="15" customHeight="1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7:21" ht="15" customHeight="1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7:21" ht="15" customHeight="1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7:21" ht="15" customHeight="1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7:21" ht="15" customHeight="1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7:21" ht="15" customHeight="1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7:21" ht="15" customHeight="1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7:21" ht="15" customHeight="1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7:21" ht="15" customHeight="1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7:21" ht="15" customHeight="1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7:21" ht="15" customHeight="1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7:21" ht="15" customHeight="1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7:21" ht="15" customHeight="1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7:21" ht="15" customHeight="1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7:21" ht="15" customHeight="1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7:21" ht="15" customHeight="1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7:21" ht="15" customHeight="1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7:21" ht="15" customHeight="1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7:21" ht="15" customHeight="1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7:21" ht="15" customHeight="1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7:21" ht="15" customHeight="1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7:21" ht="15" customHeight="1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7:21" ht="15" customHeight="1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7:21" ht="15" customHeight="1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7:21" ht="15" customHeight="1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7:21" ht="15" customHeight="1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7:21" ht="15" customHeight="1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7:21" ht="15" customHeight="1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7:21" ht="15" customHeight="1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7:21" ht="15" customHeight="1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7:21" ht="15" customHeight="1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7:21" ht="15" customHeight="1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7:21" ht="15" customHeight="1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7:21" ht="15" customHeight="1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7:21" ht="15" customHeight="1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7:21" ht="15" customHeight="1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7:21" ht="15" customHeight="1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7:21" ht="15" customHeight="1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7:21" ht="15" customHeight="1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7:21" ht="15" customHeight="1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7:21" ht="15" customHeight="1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7:21" ht="15" customHeight="1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7:21" ht="15" customHeight="1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7:21" ht="15" customHeight="1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7:21" ht="15" customHeight="1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7:21" ht="15" customHeight="1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7:21" ht="15" customHeight="1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7:21" ht="15" customHeight="1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7:21" ht="15" customHeight="1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7:21" ht="15" customHeight="1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7:21" ht="15" customHeight="1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7:21" ht="15" customHeight="1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7:21" ht="15" customHeight="1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7:21" ht="15" customHeight="1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7:21" ht="15" customHeight="1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7:21" ht="15" customHeight="1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7:21" ht="15" customHeight="1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7:21" ht="15" customHeight="1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7:21" ht="15" customHeight="1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7:21" ht="15" customHeight="1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7:21" ht="15" customHeight="1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7:21" ht="15" customHeight="1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7:21" ht="15" customHeight="1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7:21" ht="15" customHeight="1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7:21" ht="15" customHeight="1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7:21" ht="15" customHeight="1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7:21" ht="15" customHeight="1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7:21" ht="15" customHeight="1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7:21" ht="15" customHeight="1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7:21" ht="15" customHeight="1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7:21" ht="15" customHeight="1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7:21" ht="15" customHeight="1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7:21" ht="15" customHeight="1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7:21" ht="15" customHeight="1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7:21" ht="15" customHeight="1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7:21" ht="15" customHeight="1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7:21" ht="15" customHeight="1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7:21" ht="15" customHeight="1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7:21" ht="15" customHeight="1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7:21" ht="15" customHeight="1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7:21" ht="15" customHeight="1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7:21" ht="15" customHeight="1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7:21" ht="15" customHeight="1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7:21" ht="15" customHeight="1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7:21" ht="15" customHeight="1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7:21" ht="15" customHeight="1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7:21" ht="15" customHeight="1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7:21" ht="15" customHeight="1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7:21" ht="15" customHeight="1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7:21" ht="15" customHeight="1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7:21" ht="15" customHeight="1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7:21" ht="15" customHeight="1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7:21" ht="15" customHeight="1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7:21" ht="15" customHeight="1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7:21" ht="15" customHeight="1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7:21" ht="15" customHeight="1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7:21" ht="15" customHeight="1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7:21" ht="15" customHeight="1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7:21" ht="15" customHeight="1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7:21" ht="15" customHeight="1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7:21" ht="15" customHeight="1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7:21" ht="15" customHeight="1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7:21" ht="15" customHeight="1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7:21" ht="15" customHeight="1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7:21" ht="15" customHeight="1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7:21" ht="15" customHeight="1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7:21" ht="15" customHeight="1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7:21" ht="15" customHeight="1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7:21" ht="15" customHeight="1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7:21" ht="15" customHeight="1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7:21" ht="15" customHeight="1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7:21" ht="15" customHeight="1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7:21" ht="15" customHeight="1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7:21" ht="15" customHeight="1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7:21" ht="15" customHeight="1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7:21" ht="15" customHeight="1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7:21" ht="15" customHeight="1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7:21" ht="15" customHeight="1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7:21" ht="15" customHeight="1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7:21" ht="15" customHeight="1"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7:21" ht="15" customHeight="1"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7:21" ht="15" customHeight="1"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7:21" ht="15" customHeight="1"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7:21" ht="15" customHeight="1"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7:21" ht="15" customHeight="1"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7:21" ht="15" customHeight="1"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7:21" ht="15" customHeight="1"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7:21" ht="15" customHeight="1"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7:21" ht="15" customHeight="1"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7:21" ht="15" customHeight="1"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7:21" ht="15" customHeight="1"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7:21" ht="15" customHeight="1"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7:21" ht="15" customHeight="1"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7:21" ht="15" customHeight="1"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7:21" ht="15" customHeight="1"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7:21" ht="15" customHeight="1"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7:21" ht="15" customHeight="1"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7:21" ht="15" customHeight="1"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7:21" ht="15" customHeight="1"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7:21" ht="15" customHeight="1"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7:21" ht="15" customHeight="1"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7:21" ht="15" customHeight="1"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7:21" ht="15" customHeight="1"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7:21" ht="15" customHeight="1"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7:21" ht="15" customHeight="1"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7:21" ht="15" customHeight="1"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7:21" ht="15" customHeight="1"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7:21" ht="15" customHeight="1"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7:21" ht="15" customHeight="1"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7:21" ht="15" customHeight="1"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7:21" ht="15" customHeight="1"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7:21" ht="15" customHeight="1"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7:21" ht="15" customHeight="1"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7:21" ht="15" customHeight="1"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7:21" ht="15" customHeight="1"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7:21" ht="15" customHeight="1"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7:21" ht="15" customHeight="1"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7:21" ht="15" customHeight="1"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7:21" ht="15" customHeight="1"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7:21" ht="15" customHeight="1"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7:21" ht="15" customHeight="1"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7:21" ht="15" customHeight="1"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7:21" ht="15" customHeight="1"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7:21" ht="15" customHeight="1"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7:21" ht="15" customHeight="1"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7:21" ht="15" customHeight="1"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7:21" ht="15" customHeight="1"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7:21" ht="15" customHeight="1"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7:21" ht="15" customHeight="1"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7:21" ht="15" customHeight="1"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7:21" ht="15" customHeight="1"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7:21" ht="15" customHeight="1"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7:21" ht="15" customHeight="1"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7:21" ht="15" customHeight="1"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7:21" ht="15" customHeight="1"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7:21" ht="15" customHeight="1"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7:21" ht="15" customHeight="1"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7:21" ht="15" customHeight="1"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7:21" ht="15" customHeight="1"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7:21" ht="15" customHeight="1"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7:21" ht="15" customHeight="1"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7:21" ht="15" customHeight="1"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7:21" ht="15" customHeight="1"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7:21" ht="15" customHeight="1"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7:21" ht="15" customHeight="1"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7:21" ht="15" customHeight="1"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7:21" ht="15" customHeight="1"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7:21" ht="15" customHeight="1"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7:21" ht="15" customHeight="1"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7:21" ht="15" customHeight="1"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7:21" ht="15" customHeight="1"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7:21" ht="15" customHeight="1"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7:21" ht="15" customHeight="1"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7:21" ht="15" customHeight="1"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7:21" ht="15" customHeight="1"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7:21" ht="15" customHeight="1"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7:21" ht="15" customHeight="1"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7:21" ht="15" customHeight="1"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7:21" ht="15" customHeight="1"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7:21" ht="15" customHeight="1"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7:21" ht="15" customHeight="1"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7:21" ht="15" customHeight="1"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7:21" ht="15" customHeight="1"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7:21" ht="15" customHeight="1"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7:21" ht="15" customHeight="1"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7:21" ht="15" customHeight="1"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7:21" ht="15" customHeight="1"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7:21" ht="15" customHeight="1"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7:21" ht="15" customHeight="1"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7:21" ht="15" customHeight="1"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7:21" ht="15" customHeight="1"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7:21" ht="15" customHeight="1"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7:21" ht="15" customHeight="1"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7:21" ht="15" customHeight="1"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7:21" ht="15" customHeight="1"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7:21" ht="15" customHeight="1"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7:21" ht="15" customHeight="1"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7:21" ht="15" customHeight="1"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7:21" ht="15" customHeight="1"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7:21" ht="15" customHeight="1"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7:21" ht="15" customHeight="1"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7:21" ht="15" customHeight="1"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7:21" ht="15" customHeight="1"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7:21" ht="15" customHeight="1"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7:21" ht="15" customHeight="1"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7:21" ht="15" customHeight="1"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7:21" ht="15" customHeight="1"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7:21" ht="15" customHeight="1"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7:21" ht="15" customHeight="1"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7:21" ht="15" customHeight="1"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7:21" ht="15" customHeight="1"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7:21" ht="15" customHeight="1"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7:21" ht="15" customHeight="1"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7:21" ht="15" customHeight="1"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7:21" ht="15" customHeight="1"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7:21" ht="15" customHeight="1"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7:21" ht="15" customHeight="1"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7:21" ht="15" customHeight="1"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7:21" ht="15" customHeight="1"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7:21" ht="15" customHeight="1"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7:21" ht="15" customHeight="1"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7:21" ht="15" customHeight="1"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7:21" ht="15" customHeight="1"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7:21" ht="15" customHeight="1"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7:21" ht="15" customHeight="1"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7:21" ht="15" customHeight="1"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7:21" ht="15" customHeight="1"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7:21" ht="15" customHeight="1"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7:21" ht="15" customHeight="1"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7:21" ht="15" customHeight="1"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7:21" ht="15" customHeight="1"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7:21" ht="15" customHeight="1"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7:21" ht="15" customHeight="1"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7:21" ht="15" customHeight="1"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7:21" ht="15" customHeight="1"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7:21" ht="15" customHeight="1"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7:21" ht="15" customHeight="1"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7:21" ht="15" customHeight="1"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7:21" ht="15" customHeight="1"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7:21" ht="15" customHeight="1"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7:21" ht="15" customHeight="1"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7:21" ht="15" customHeight="1"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7:21" ht="15" customHeight="1"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7:21" ht="15" customHeight="1"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7:21" ht="15" customHeight="1"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7:21" ht="15" customHeight="1"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7:21" ht="15" customHeight="1"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7:21" ht="15" customHeight="1"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7:21" ht="15" customHeight="1"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7:21" ht="15" customHeight="1"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7:21" ht="15" customHeight="1"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7:21" ht="15" customHeight="1"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7:21" ht="15" customHeight="1"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7:21" ht="15" customHeight="1"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7:21" ht="15" customHeight="1"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7:21" ht="15" customHeight="1"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7:21" ht="15" customHeight="1"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7:21" ht="15" customHeight="1"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7:21" ht="15" customHeight="1"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7:21" ht="15" customHeight="1"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7:21" ht="15" customHeight="1"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7:21" ht="15" customHeight="1"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7:21" ht="15" customHeight="1"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7:21" ht="15" customHeight="1"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7:21" ht="15" customHeight="1"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7:21" ht="15" customHeight="1"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7:21" ht="15" customHeight="1"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7:21" ht="15" customHeight="1"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7:21" ht="15" customHeight="1"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7:21" ht="15" customHeight="1"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7:21" ht="15" customHeight="1"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7:21" ht="15" customHeight="1"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7:21" ht="15" customHeight="1"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7:21" ht="15" customHeight="1"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7:21" ht="15" customHeight="1"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7:21" ht="15" customHeight="1"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7:21" ht="15" customHeight="1"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7:21" ht="15" customHeight="1"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7:21" ht="15" customHeight="1"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7:21" ht="15" customHeight="1"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7:21" ht="15" customHeight="1"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7:21" ht="15" customHeight="1"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7:21" ht="15" customHeight="1"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7:21" ht="15" customHeight="1"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7:21" ht="15" customHeight="1"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7:21" ht="15" customHeight="1"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7:21" ht="15" customHeight="1"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7:21" ht="15" customHeight="1"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7:21" ht="15" customHeight="1"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7:21" ht="15" customHeight="1"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7:21" ht="15" customHeight="1"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7:21" ht="15" customHeight="1"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7:21" ht="15" customHeight="1"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7:21" ht="15" customHeight="1"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7:21" ht="15" customHeight="1"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7:21" ht="15" customHeight="1"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7:21" ht="15" customHeight="1"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7:21" ht="15" customHeight="1"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7:21" ht="15" customHeight="1"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7:21" ht="15" customHeight="1"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7:21" ht="15" customHeight="1"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7:21" ht="15" customHeight="1"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7:21" ht="15" customHeight="1"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7:21" ht="15" customHeight="1"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7:21" ht="15" customHeight="1"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7:21" ht="15" customHeight="1"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7:21" ht="15" customHeight="1"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7:21" ht="15" customHeight="1"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7:21" ht="15" customHeight="1"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7:21" ht="15" customHeight="1"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7:21" ht="15" customHeight="1"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7:21" ht="15" customHeight="1"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7:21" ht="15" customHeight="1"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7:21" ht="15" customHeight="1"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7:21" ht="15" customHeight="1"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7:21" ht="15" customHeight="1"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7:21" ht="15" customHeight="1"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7:21" ht="15" customHeight="1"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7:21" ht="15" customHeight="1"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7:21" ht="15" customHeight="1"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7:21" ht="15" customHeight="1"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7:21" ht="15" customHeight="1"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7:21" ht="15" customHeight="1"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7:21" ht="15" customHeight="1"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7:21" ht="15" customHeight="1"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7:21" ht="15" customHeight="1"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7:21" ht="15" customHeight="1"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7:21" ht="15" customHeight="1"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7:21" ht="15" customHeight="1"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7:21" ht="15" customHeight="1"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7:21" ht="15" customHeight="1"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7:21" ht="15" customHeight="1"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7:21" ht="15" customHeight="1"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7:21" ht="15" customHeight="1"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7:21" ht="15" customHeight="1"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7:21" ht="15" customHeight="1"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7:21" ht="15" customHeight="1"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7:21" ht="15" customHeight="1"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7:21" ht="15" customHeight="1"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7:21" ht="15" customHeight="1"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7:21" ht="15" customHeight="1"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7:21" ht="15" customHeight="1"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7:21" ht="15" customHeight="1"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7:21" ht="15" customHeight="1"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7:21" ht="15" customHeight="1"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7:21" ht="15" customHeight="1"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7:21" ht="15" customHeight="1"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7:21" ht="15" customHeight="1"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7:21" ht="15" customHeight="1"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7:21" ht="15" customHeight="1"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7:21" ht="15" customHeight="1"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7:21" ht="15" customHeight="1"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7:21" ht="15" customHeight="1"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7:21" ht="15" customHeight="1"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7:21" ht="15" customHeight="1"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7:21" ht="15" customHeight="1"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7:21" ht="15" customHeight="1"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7:21" ht="15" customHeight="1"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7:21" ht="15" customHeight="1"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7:21" ht="15" customHeight="1"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7:21" ht="15" customHeight="1"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7:21" ht="15" customHeight="1"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7:21" ht="15" customHeight="1"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7:21" ht="15" customHeight="1"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7:21" ht="15" customHeight="1"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7:21" ht="15" customHeight="1"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7:21" ht="15" customHeight="1"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7:21" ht="15" customHeight="1"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7:21" ht="15" customHeight="1"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7:21" ht="15" customHeight="1"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7:21" ht="15" customHeight="1"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7:21" ht="15" customHeight="1"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7:21" ht="15" customHeight="1"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7:21" ht="15" customHeight="1"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7:21" ht="15" customHeight="1"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7:21" ht="15" customHeight="1"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7:21" ht="15" customHeight="1"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7:21" ht="15" customHeight="1"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7:21" ht="15" customHeight="1"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7:21" ht="15" customHeight="1"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7:21" ht="15" customHeight="1"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7:21" ht="15" customHeight="1"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7:21" ht="15" customHeight="1"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7:21" ht="15" customHeight="1"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7:21" ht="15" customHeight="1"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7:21" ht="15" customHeight="1"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7:21" ht="15" customHeight="1"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7:21" ht="15" customHeight="1"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7:21" ht="15" customHeight="1"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7:21" ht="15" customHeight="1"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7:21" ht="15" customHeight="1"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7:21" ht="15" customHeight="1"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7:21" ht="15" customHeight="1"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7:21" ht="15" customHeight="1"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7:21" ht="15" customHeight="1"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7:21" ht="15" customHeight="1"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7:21" ht="15" customHeight="1"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7:21" ht="15" customHeight="1"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7:21" ht="15" customHeight="1"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7:21" ht="15" customHeight="1"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7:21" ht="15" customHeight="1"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7:21" ht="15" customHeight="1"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7:21" ht="15" customHeight="1"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7:21" ht="15" customHeight="1"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7:21" ht="15" customHeight="1"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7:21" ht="15" customHeight="1"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7:21" ht="15" customHeight="1"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7:21" ht="15" customHeight="1"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7:21" ht="15" customHeight="1"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7:21" ht="15" customHeight="1"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7:21" ht="15" customHeight="1"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7:21" ht="15" customHeight="1"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7:21" ht="15" customHeight="1"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7:21" ht="15" customHeight="1"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7:21" ht="15" customHeight="1"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7:21" ht="15" customHeight="1"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7:21" ht="15" customHeight="1"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7:21" ht="15" customHeight="1"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7:21" ht="15" customHeight="1"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7:21" ht="15" customHeight="1"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7:21" ht="15" customHeight="1"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7:21" ht="15" customHeight="1"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7:21" ht="15" customHeight="1"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7:21" ht="15" customHeight="1"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7:21" ht="15" customHeight="1"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7:21" ht="15" customHeight="1"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7:21" ht="15" customHeight="1"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7:21" ht="15" customHeight="1"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7:21" ht="15" customHeight="1"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7:21" ht="15" customHeight="1"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7:21" ht="15" customHeight="1"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7:21" ht="15" customHeight="1"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7:21" ht="15" customHeight="1"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7:21" ht="15" customHeight="1"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7:21" ht="15" customHeight="1"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7:21" ht="15" customHeight="1"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7:21" ht="15" customHeight="1"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7:21" ht="15" customHeight="1"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7:21" ht="15" customHeight="1"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7:21" ht="15" customHeight="1"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7:21" ht="15" customHeight="1"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7:21" ht="15" customHeight="1"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7:21" ht="15" customHeight="1"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7:21" ht="15" customHeight="1"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7:21" ht="15" customHeight="1"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7:21" ht="15" customHeight="1"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7:21" ht="15" customHeight="1"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7:21" ht="15" customHeight="1"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7:21" ht="15" customHeight="1"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7:21" ht="15" customHeight="1"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7:21" ht="15" customHeight="1"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7:21" ht="15" customHeight="1"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7:21" ht="15" customHeight="1"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7:21" ht="15" customHeight="1"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7:21" ht="15" customHeight="1"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7:21" ht="15" customHeight="1"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7:21" ht="15" customHeight="1"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7:21" ht="15" customHeight="1"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7:21" ht="15" customHeight="1"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7:21" ht="15" customHeight="1"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7:21" ht="15" customHeight="1"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7:21" ht="15" customHeight="1"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7:21" ht="15" customHeight="1"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7:21" ht="15" customHeight="1"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7:21" ht="15" customHeight="1"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7:21" ht="15" customHeight="1"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7:21" ht="15" customHeight="1"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7:21" ht="15" customHeight="1"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7:21" ht="15" customHeight="1"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7:21" ht="15" customHeight="1"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7:21" ht="15" customHeight="1"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7:21" ht="15" customHeight="1"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7:21" ht="15" customHeight="1"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7:21" ht="15" customHeight="1"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7:21" ht="15" customHeight="1"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7:21" ht="15" customHeight="1"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7:21" ht="15" customHeight="1"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7:21" ht="15" customHeight="1"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7:21" ht="15" customHeight="1"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7:21" ht="15" customHeight="1"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7:21" ht="15" customHeight="1"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7:21" ht="15" customHeight="1"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7:21" ht="15" customHeight="1"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7:21" ht="15" customHeight="1"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7:21" ht="15" customHeight="1"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7:21" ht="15" customHeight="1"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7:21" ht="15" customHeight="1"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7:21" ht="15" customHeight="1"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7:21" ht="15" customHeight="1"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7:21" ht="15" customHeight="1"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7:21" ht="15" customHeight="1"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7:21" ht="15" customHeight="1"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7:21" ht="15" customHeight="1"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7:21" ht="15" customHeight="1"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7:21" ht="15" customHeight="1"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7:21" ht="15" customHeight="1"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7:21" ht="15" customHeight="1"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7:21" ht="15" customHeight="1"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7:21" ht="15" customHeight="1"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7:21" ht="15" customHeight="1"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7:21" ht="15" customHeight="1"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7:21" ht="15" customHeight="1"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7:21" ht="15" customHeight="1"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7:21" ht="15" customHeight="1"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7:21" ht="15" customHeight="1"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7:21" ht="15" customHeight="1"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7:21" ht="15" customHeight="1"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7:21" ht="15" customHeight="1"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7:21" ht="15" customHeight="1"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7:21" ht="15" customHeight="1"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7:21" ht="15" customHeight="1"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7:21" ht="15" customHeight="1"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7:21" ht="15" customHeight="1"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7:21" ht="15" customHeight="1"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7:21" ht="15" customHeight="1"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7:21" ht="15" customHeight="1"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7:21" ht="15" customHeight="1"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7:21" ht="15" customHeight="1"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7:21" ht="15" customHeight="1"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7:21" ht="15" customHeight="1"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7:21" ht="15" customHeight="1"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7:21" ht="15" customHeight="1"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7:21" ht="15" customHeight="1"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7:21" ht="15" customHeight="1"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7:21" ht="15" customHeight="1"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7:21" ht="15" customHeight="1"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7:21" ht="15" customHeight="1"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7:21" ht="15" customHeight="1"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7:21" ht="15" customHeight="1"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7:21" ht="15" customHeight="1"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7:21" ht="15" customHeight="1"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7:21" ht="15" customHeight="1"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7:21" ht="15" customHeight="1"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7:21" ht="15" customHeight="1"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7:21" ht="15" customHeight="1"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7:21" ht="15" customHeight="1"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7:21" ht="15" customHeight="1"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7:21" ht="15" customHeight="1"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7:21" ht="15" customHeight="1"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7:21" ht="15" customHeight="1"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7:21" ht="15" customHeight="1"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7:21" ht="15" customHeight="1"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7:21" ht="15" customHeight="1"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7:21" ht="15" customHeight="1"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7:21" ht="15" customHeight="1"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7:21" ht="15" customHeight="1"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7:21" ht="15" customHeight="1"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7:21" ht="15" customHeight="1"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7:21" ht="15" customHeight="1"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7:21" ht="15" customHeight="1"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7:21" ht="15" customHeight="1"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7:21" ht="15" customHeight="1"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7:21" ht="15" customHeight="1"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7:21" ht="15" customHeight="1"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7:21" ht="15" customHeight="1"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7:21" ht="15" customHeight="1"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7:21" ht="15" customHeight="1"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7:21" ht="15" customHeight="1"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7:21" ht="15" customHeight="1"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7:21" ht="15" customHeight="1"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7:21" ht="15" customHeight="1"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7:21" ht="15" customHeight="1"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7:21" ht="15" customHeight="1"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7:21" ht="15" customHeight="1"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7:21" ht="15" customHeight="1"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7:21" ht="15" customHeight="1"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7:21" ht="15" customHeight="1"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7:21" ht="15" customHeight="1"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7:21" ht="15" customHeight="1"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7:21" ht="15" customHeight="1"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7:21" ht="15" customHeight="1"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7:21" ht="15" customHeight="1"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7:21" ht="15" customHeight="1"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7:21" ht="15" customHeight="1"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7:21" ht="15" customHeight="1"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7:21" ht="15" customHeight="1"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7:21" ht="15" customHeight="1"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7:21" ht="15" customHeight="1"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7:21" ht="15" customHeight="1"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7:21" ht="15" customHeight="1"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7:21" ht="15" customHeight="1"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7:21" ht="15" customHeight="1"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7:21" ht="15" customHeight="1"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7:21" ht="15" customHeight="1"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7:21" ht="15" customHeight="1"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7:21" ht="15" customHeight="1"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7:21" ht="15" customHeight="1"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7:21" ht="15" customHeight="1"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7:21" ht="15" customHeight="1"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7:21" ht="15" customHeight="1"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7:21" ht="15" customHeight="1"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7:21" ht="15" customHeight="1"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7:21" ht="15" customHeight="1"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7:21" ht="15" customHeight="1"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7:21" ht="15" customHeight="1"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7:21" ht="15" customHeight="1"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7:21" ht="15" customHeight="1"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7:21" ht="15" customHeight="1"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7:21" ht="15" customHeight="1"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7:21" ht="15" customHeight="1"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7:21" ht="15" customHeight="1"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7:21" ht="15" customHeight="1"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7:21" ht="15" customHeight="1"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7:21" ht="15" customHeight="1"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7:21" ht="15" customHeight="1"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7:21" ht="15" customHeight="1"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7:21" ht="15" customHeight="1"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7:21" ht="15" customHeight="1"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7:21" ht="15" customHeight="1"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7:21" ht="15" customHeight="1"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7:21" ht="15" customHeight="1"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7:21" ht="15" customHeight="1"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7:21" ht="15" customHeight="1"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7:21" ht="15" customHeight="1"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7:21" ht="15" customHeight="1"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7:21" ht="15" customHeight="1"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7:21" ht="15" customHeight="1"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7:21" ht="15" customHeight="1"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7:21" ht="15" customHeight="1"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7:21" ht="15" customHeight="1"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7:21" ht="15" customHeight="1"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7:21" ht="15" customHeight="1"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7:21" ht="15" customHeight="1"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7:21" ht="15" customHeight="1"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7:21" ht="15" customHeight="1"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7:21" ht="15" customHeight="1"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7:21" ht="15" customHeight="1"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7:21" ht="15" customHeight="1"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7:21" ht="15" customHeight="1"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7:21" ht="15" customHeight="1"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7:21" ht="15" customHeight="1"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7:21" ht="15" customHeight="1"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7:21" ht="15" customHeight="1"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7:21" ht="15" customHeight="1"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7:21" ht="15" customHeight="1"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7:21" ht="15" customHeight="1"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7:21" ht="15" customHeight="1"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7:21" ht="15" customHeight="1"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7:21" ht="15" customHeight="1"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7:21" ht="15" customHeight="1"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7:21" ht="15" customHeight="1"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7:21" ht="15" customHeight="1"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7:21" ht="15" customHeight="1"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7:21" ht="15" customHeight="1"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7:21" ht="15" customHeight="1"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7:21" ht="15" customHeight="1"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7:21" ht="15" customHeight="1"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7:21" ht="15" customHeight="1"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7:21" ht="15" customHeight="1"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7:21" ht="15" customHeight="1"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7:21" ht="15" customHeight="1"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7:21" ht="15" customHeight="1"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7:21" ht="15" customHeight="1"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7:21" ht="15" customHeight="1"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7:21" ht="15" customHeight="1"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7:21" ht="15" customHeight="1"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7:21" ht="15" customHeight="1"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7:21" ht="15" customHeight="1"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7:21" ht="15" customHeight="1"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7:21" ht="15" customHeight="1"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7:21" ht="15" customHeight="1"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7:21" ht="15" customHeight="1"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7:21" ht="15" customHeight="1"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7:21" ht="15" customHeight="1"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7:21" ht="15" customHeight="1"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7:21" ht="15" customHeight="1"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7:21" ht="15" customHeight="1"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7:21" ht="15" customHeight="1"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7:21" ht="15" customHeight="1"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7:21" ht="15" customHeight="1"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7:21" ht="15" customHeight="1"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7:21" ht="15" customHeight="1"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7:21" ht="15" customHeight="1"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7:21" ht="15" customHeight="1"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7:21" ht="15" customHeight="1"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7:21" ht="15" customHeight="1"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7:21" ht="15" customHeight="1"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7:21" ht="15" customHeight="1"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7:21" ht="15" customHeight="1"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7:21" ht="15" customHeight="1"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7:21" ht="15" customHeight="1"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7:21" ht="15" customHeight="1"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7:21" ht="15" customHeight="1"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7:21" ht="15" customHeight="1"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7:21" ht="15" customHeight="1"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7:21" ht="15" customHeight="1"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7:21" ht="15" customHeight="1"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7:21" ht="15" customHeight="1"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7:21" ht="15" customHeight="1"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7:21" ht="15" customHeight="1"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7:21" ht="15" customHeight="1"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7:21" ht="15" customHeight="1"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7:21" ht="15" customHeight="1"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7:21" ht="15" customHeight="1"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7:21" ht="15" customHeight="1"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7:21" ht="15" customHeight="1"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7:21" ht="15" customHeight="1"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7:21" ht="15" customHeight="1"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7:21" ht="15" customHeight="1"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7:21" ht="15" customHeight="1"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7:21" ht="15" customHeight="1"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7:21" ht="15" customHeight="1"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7:21" ht="15" customHeight="1"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7:21" ht="15" customHeight="1"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7:21" ht="15" customHeight="1"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7:21" ht="15" customHeight="1"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7:21" ht="15" customHeight="1"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7:21" ht="15" customHeight="1"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7:21" ht="15" customHeight="1"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7:21" ht="15" customHeight="1"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7:21" ht="15" customHeight="1"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7:21" ht="15" customHeight="1"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7:21" ht="15" customHeight="1"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7:21" ht="15" customHeight="1"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7:21" ht="15" customHeight="1"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7:21" ht="15" customHeight="1"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7:21" ht="15" customHeight="1"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7:21" ht="15" customHeight="1"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7:21" ht="15" customHeight="1"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7:21" ht="15" customHeight="1"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7:21" ht="15" customHeight="1"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7:21" ht="15" customHeight="1"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7:21" ht="15" customHeight="1"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7:21" ht="15" customHeight="1"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7:21" ht="15" customHeight="1"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7:21" ht="15" customHeight="1"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7:21" ht="15" customHeight="1"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7:21" ht="15" customHeight="1"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7:21" ht="15" customHeight="1"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7:21" ht="15" customHeight="1"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7:21" ht="15" customHeight="1"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7:21" ht="15" customHeight="1"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7:21" ht="15" customHeight="1"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7:21" ht="15" customHeight="1"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7:21" ht="15" customHeight="1"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7:21" ht="15" customHeight="1"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7:21" ht="15" customHeight="1"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7:21" ht="15" customHeight="1"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7:21" ht="15" customHeight="1"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7:21" ht="15" customHeight="1"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7:21" ht="15" customHeight="1"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7:21" ht="15" customHeight="1"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7:21" ht="15" customHeight="1"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7:21" ht="15" customHeight="1"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7:21" ht="15" customHeight="1"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7:21" ht="15" customHeight="1"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7:21" ht="15" customHeight="1"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7:21" ht="15" customHeight="1"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7:21" ht="15" customHeight="1"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7:21" ht="15" customHeight="1"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7:21" ht="15" customHeight="1"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7:21" ht="15" customHeight="1"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7:21" ht="15" customHeight="1"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7:21" ht="15" customHeight="1"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7:21" ht="15" customHeight="1"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7:21" ht="15" customHeight="1"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7:21" ht="15" customHeight="1"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7:21" ht="15" customHeight="1"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7:21" ht="15" customHeight="1"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7:21" ht="15" customHeight="1"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7:21" ht="15" customHeight="1"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7:21" ht="15" customHeight="1"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7:21" ht="15" customHeight="1"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7:21" ht="15" customHeight="1"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7:21" ht="15" customHeight="1"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7:21" ht="15" customHeight="1"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7:21" ht="15" customHeight="1"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7:21" ht="15" customHeight="1"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7:21" ht="15" customHeight="1"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7:21" ht="15" customHeight="1"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7:21" ht="15" customHeight="1"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7:21" ht="15" customHeight="1"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7:21" ht="15" customHeight="1"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7:21" ht="15" customHeight="1"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7:21" ht="15" customHeight="1"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7:21" ht="15" customHeight="1"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7:21" ht="15" customHeight="1"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7:21" ht="15" customHeight="1"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7:21" ht="15" customHeight="1"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7:21" ht="15" customHeight="1"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7:21" ht="15" customHeight="1"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7:21" ht="15" customHeight="1"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7:21" ht="15" customHeight="1"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7:21" ht="15" customHeight="1"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7:21" ht="15" customHeight="1"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7:21" ht="15" customHeight="1"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7:21" ht="15" customHeight="1"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7:21" ht="15" customHeight="1"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7:21" ht="15" customHeight="1"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7:21" ht="15" customHeight="1"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7:21" ht="15" customHeight="1"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7:21" ht="15" customHeight="1"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7:21" ht="15" customHeight="1"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7:21" ht="15" customHeight="1"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7:21" ht="15" customHeight="1"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7:21" ht="15" customHeight="1"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7:21" ht="15" customHeight="1"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7:21" ht="15" customHeight="1"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7:21" ht="15" customHeight="1"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7:21" ht="15" customHeight="1"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7:21" ht="15" customHeight="1"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7:21" ht="15" customHeight="1"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7:21" ht="15" customHeight="1"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7:21" ht="15" customHeight="1"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7:21" ht="15" customHeight="1"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7:21" ht="15" customHeight="1"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7:21" ht="15" customHeight="1"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7:21" ht="15" customHeight="1"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7:21" ht="15" customHeight="1"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7:21" ht="15" customHeight="1"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7:21" ht="15" customHeight="1"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7:21" ht="15" customHeight="1"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7:21" ht="15" customHeight="1"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7:21" ht="15" customHeight="1"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7:21" ht="15" customHeight="1"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7:21" ht="15" customHeight="1"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7:21" ht="15" customHeight="1"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7:21" ht="15" customHeight="1"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7:21" ht="15" customHeight="1"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7:21" ht="15" customHeight="1"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7:21" ht="15" customHeight="1"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7:21" ht="15" customHeight="1"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7:21" ht="15" customHeight="1"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7:21" ht="15" customHeight="1"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7:21" ht="15" customHeight="1"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7:21" ht="15" customHeight="1"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7:21" ht="15" customHeight="1"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7:21" ht="15" customHeight="1"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7:21" ht="15" customHeight="1"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7:21" ht="15" customHeight="1"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7:21" ht="15" customHeight="1"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7:21" ht="15" customHeight="1"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7:21" ht="15" customHeight="1"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7:21" ht="15" customHeight="1"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7:21" ht="15" customHeight="1"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7:21" ht="15" customHeight="1"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7:21" ht="15" customHeight="1"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7:21" ht="15" customHeight="1"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7:21" ht="15" customHeight="1"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7:21" ht="15" customHeight="1"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7:21" ht="15" customHeight="1"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7:21" ht="15" customHeight="1"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7:21" ht="15" customHeight="1"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7:21" ht="15" customHeight="1"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7:21" ht="15" customHeight="1"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7:21" ht="15" customHeight="1"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7:21" ht="15" customHeight="1"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7:21" ht="15" customHeight="1"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7:21" ht="15" customHeight="1"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7:21" ht="15" customHeight="1"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7:21" ht="15" customHeight="1"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7:21" ht="15" customHeight="1"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7:21" ht="15" customHeight="1"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7:21" ht="15" customHeight="1"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7:21" ht="15" customHeight="1"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7:21" ht="15" customHeight="1"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7:21" ht="15" customHeight="1"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7:21" ht="15" customHeight="1"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7:21" ht="15" customHeight="1"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7:21" ht="15" customHeight="1"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7:21" ht="15" customHeight="1"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</sheetData>
  <sheetProtection sheet="1" objects="1" scenarios="1"/>
  <protectedRanges>
    <protectedRange sqref="E4" name="Grad number"/>
    <protectedRange sqref="E28" name="student number"/>
    <protectedRange sqref="A2:B2" name="Name and Date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A3D2D3923B240A850C9207F566635" ma:contentTypeVersion="14" ma:contentTypeDescription="Create a new document." ma:contentTypeScope="" ma:versionID="88dd1c2221cefe63f941dc9ada906a9f">
  <xsd:schema xmlns:xsd="http://www.w3.org/2001/XMLSchema" xmlns:xs="http://www.w3.org/2001/XMLSchema" xmlns:p="http://schemas.microsoft.com/office/2006/metadata/properties" xmlns:ns2="50315d3b-a86f-4868-9191-b5766eaa9528" xmlns:ns3="ef67802d-9ed1-4248-b5ee-9837e460fa87" targetNamespace="http://schemas.microsoft.com/office/2006/metadata/properties" ma:root="true" ma:fieldsID="1db27ebbc68c3ea08aebc38fcaa0aa89" ns2:_="" ns3:_="">
    <xsd:import namespace="50315d3b-a86f-4868-9191-b5766eaa9528"/>
    <xsd:import namespace="ef67802d-9ed1-4248-b5ee-9837e460f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5d3b-a86f-4868-9191-b5766eaa9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ffdb363-93be-4269-90b5-8e0803432f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7802d-9ed1-4248-b5ee-9837e460fa8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22cefe7-c5d3-4ca1-b2bb-5aa3efbe61de}" ma:internalName="TaxCatchAll" ma:showField="CatchAllData" ma:web="ef67802d-9ed1-4248-b5ee-9837e460f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67802d-9ed1-4248-b5ee-9837e460fa87" xsi:nil="true"/>
    <lcf76f155ced4ddcb4097134ff3c332f xmlns="50315d3b-a86f-4868-9191-b5766eaa95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FDC921-5310-49DE-A2C9-20548C34043D}"/>
</file>

<file path=customXml/itemProps2.xml><?xml version="1.0" encoding="utf-8"?>
<ds:datastoreItem xmlns:ds="http://schemas.openxmlformats.org/officeDocument/2006/customXml" ds:itemID="{4444D771-6BCC-4C39-AF99-18D6A71B2F90}"/>
</file>

<file path=customXml/itemProps3.xml><?xml version="1.0" encoding="utf-8"?>
<ds:datastoreItem xmlns:ds="http://schemas.openxmlformats.org/officeDocument/2006/customXml" ds:itemID="{EEEF5F13-0F7A-468F-A17E-625A2DD83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Price</cp:lastModifiedBy>
  <cp:revision/>
  <dcterms:created xsi:type="dcterms:W3CDTF">2024-08-20T20:09:26Z</dcterms:created>
  <dcterms:modified xsi:type="dcterms:W3CDTF">2024-08-26T15:19:25Z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0x0101000EEA3D2D3923B240A850C9207F566635</vt:lpwstr>
  </property>
</Properties>
</file>